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_000\Downloads\"/>
    </mc:Choice>
  </mc:AlternateContent>
  <bookViews>
    <workbookView xWindow="0" yWindow="0" windowWidth="21600" windowHeight="9760"/>
  </bookViews>
  <sheets>
    <sheet name="Sheet1" sheetId="1" r:id="rId1"/>
    <sheet name="Sheet2" sheetId="2" r:id="rId2"/>
  </sheets>
  <definedNames>
    <definedName name="_xlnm._FilterDatabase" localSheetId="0" hidden="1">Sheet1!$A$3:$I$86</definedName>
  </definedNames>
  <calcPr calcId="171027"/>
</workbook>
</file>

<file path=xl/calcChain.xml><?xml version="1.0" encoding="utf-8"?>
<calcChain xmlns="http://schemas.openxmlformats.org/spreadsheetml/2006/main">
  <c r="G86" i="1" l="1"/>
  <c r="F86" i="1"/>
  <c r="G80" i="1"/>
  <c r="F80" i="1"/>
  <c r="F76" i="1"/>
  <c r="F73" i="1"/>
  <c r="F72" i="1"/>
  <c r="F71" i="1"/>
  <c r="F69" i="1"/>
  <c r="G68" i="1"/>
  <c r="F68" i="1"/>
  <c r="G67" i="1"/>
  <c r="F67" i="1"/>
  <c r="G65" i="1"/>
  <c r="F65" i="1"/>
  <c r="G62" i="1"/>
  <c r="F62" i="1"/>
  <c r="F61" i="1"/>
  <c r="G60" i="1"/>
  <c r="F60" i="1"/>
  <c r="F53" i="1"/>
  <c r="G53" i="1"/>
  <c r="G52" i="1"/>
  <c r="G51" i="1"/>
  <c r="F51" i="1"/>
  <c r="G45" i="1"/>
  <c r="G44" i="1"/>
  <c r="G42" i="1"/>
  <c r="F42" i="1"/>
  <c r="G40" i="1"/>
  <c r="F40" i="1"/>
  <c r="G27" i="1"/>
  <c r="F27" i="1"/>
  <c r="G23" i="1"/>
  <c r="G22" i="1"/>
  <c r="F23" i="1"/>
  <c r="F22" i="1"/>
  <c r="G21" i="1"/>
  <c r="G13" i="1"/>
  <c r="F14" i="1"/>
  <c r="F13" i="1"/>
  <c r="G9" i="1"/>
  <c r="I58" i="1"/>
  <c r="I56" i="1"/>
  <c r="I53" i="1"/>
  <c r="I52" i="1"/>
  <c r="I50" i="1"/>
  <c r="I48" i="1"/>
  <c r="I47" i="1"/>
  <c r="I46" i="1"/>
  <c r="I45" i="1"/>
  <c r="I43" i="1"/>
  <c r="I42" i="1"/>
  <c r="I41" i="1"/>
  <c r="I39" i="1"/>
  <c r="I38" i="1"/>
  <c r="I37" i="1"/>
  <c r="I35" i="1"/>
  <c r="I28" i="1"/>
  <c r="I24" i="1"/>
</calcChain>
</file>

<file path=xl/sharedStrings.xml><?xml version="1.0" encoding="utf-8"?>
<sst xmlns="http://schemas.openxmlformats.org/spreadsheetml/2006/main" count="353" uniqueCount="166">
  <si>
    <t xml:space="preserve">Glasgow Rowing Club Summer Regatta 2017 </t>
  </si>
  <si>
    <t>Race Timetable</t>
  </si>
  <si>
    <t>Race No</t>
  </si>
  <si>
    <t>Time</t>
  </si>
  <si>
    <t>Event</t>
  </si>
  <si>
    <t>Distance</t>
  </si>
  <si>
    <t>Type</t>
  </si>
  <si>
    <t>North Bank</t>
  </si>
  <si>
    <t>South Bank</t>
  </si>
  <si>
    <t>Next Heat</t>
  </si>
  <si>
    <t>Next Heat Time</t>
  </si>
  <si>
    <t>WJu16 2x</t>
  </si>
  <si>
    <t>H</t>
  </si>
  <si>
    <t>Loch Lomond ARC B</t>
  </si>
  <si>
    <t>Castle Semple RC B</t>
  </si>
  <si>
    <t>106 (S)</t>
  </si>
  <si>
    <t>OJu16 2x</t>
  </si>
  <si>
    <t>Glasgow Schools RC</t>
  </si>
  <si>
    <t>Clydesdale ARC/Glasgow RC</t>
  </si>
  <si>
    <t>111 (S)</t>
  </si>
  <si>
    <t>Castle Semple RC</t>
  </si>
  <si>
    <t>WJu16 1x</t>
  </si>
  <si>
    <t>Clydesdale ARC - Andrew</t>
  </si>
  <si>
    <t>Loch Lomond ARC A - McKenzie</t>
  </si>
  <si>
    <t>138 (S)</t>
  </si>
  <si>
    <t>Castle Semple RC A</t>
  </si>
  <si>
    <t>Stirling RC</t>
  </si>
  <si>
    <t>112 (S)</t>
  </si>
  <si>
    <t>S</t>
  </si>
  <si>
    <t>119 (F)</t>
  </si>
  <si>
    <t>W4x</t>
  </si>
  <si>
    <t>Clyde ARC</t>
  </si>
  <si>
    <t>Glasgow Uni BC A</t>
  </si>
  <si>
    <t>120 (F)</t>
  </si>
  <si>
    <t>ONov 2x</t>
  </si>
  <si>
    <t>Strathclyde Uni BC A</t>
  </si>
  <si>
    <t>Clydesdale ARC B</t>
  </si>
  <si>
    <t>163 (F)</t>
  </si>
  <si>
    <t>Loch Lomond ARC A</t>
  </si>
  <si>
    <t>118 (S)</t>
  </si>
  <si>
    <t>125 (F)</t>
  </si>
  <si>
    <t>WRes2 2x</t>
  </si>
  <si>
    <t>Glasgow Uni BC</t>
  </si>
  <si>
    <t>Clydesdale ARC</t>
  </si>
  <si>
    <t>140 (S)</t>
  </si>
  <si>
    <t>Clydesdale ARC/Edinburgh Uni BC</t>
  </si>
  <si>
    <t>Glasgow Uni BC B</t>
  </si>
  <si>
    <t>WJu14 1x</t>
  </si>
  <si>
    <t>Castle Semple RC A - Miller</t>
  </si>
  <si>
    <t>Loch Lomond ARC - McGowan</t>
  </si>
  <si>
    <t>148 (S)</t>
  </si>
  <si>
    <t>Glasgow Schools RC A - Rogers</t>
  </si>
  <si>
    <t>Castle Semple RC B - Loudon</t>
  </si>
  <si>
    <t>149 (S)</t>
  </si>
  <si>
    <t>Stirling RC A - culley</t>
  </si>
  <si>
    <t>Stirling RC B - Henderson</t>
  </si>
  <si>
    <t>Time Gap</t>
  </si>
  <si>
    <t>Clydesdale ARC A</t>
  </si>
  <si>
    <t>F</t>
  </si>
  <si>
    <t>Strathclyde Uni BC B</t>
  </si>
  <si>
    <t>ORes2 2-</t>
  </si>
  <si>
    <t>Inverness RC</t>
  </si>
  <si>
    <t>136 (F)</t>
  </si>
  <si>
    <t>Loch Lomond ARC B - Young</t>
  </si>
  <si>
    <t>Loch Lomond ARC C - Denton</t>
  </si>
  <si>
    <t>WJu14 4x+</t>
  </si>
  <si>
    <t>Glasgow Schools RC A</t>
  </si>
  <si>
    <t>176 (F)</t>
  </si>
  <si>
    <t>Glasgow Schools RC B</t>
  </si>
  <si>
    <t>Castle Semple RC B - Barry</t>
  </si>
  <si>
    <t>141 (S)</t>
  </si>
  <si>
    <t>147 (F)</t>
  </si>
  <si>
    <t>WRes2 8+</t>
  </si>
  <si>
    <t>Glasgow RC/Strathclyde Uni BC</t>
  </si>
  <si>
    <t>WNov 2x</t>
  </si>
  <si>
    <t>159 (F)</t>
  </si>
  <si>
    <t>ONov 1x</t>
  </si>
  <si>
    <t>Strathclyde Uni BC A - Melichar</t>
  </si>
  <si>
    <t>Glasgow Schools RC B - White</t>
  </si>
  <si>
    <t>157 (F)</t>
  </si>
  <si>
    <t>Strathclyde Uni BC B - Parsonage</t>
  </si>
  <si>
    <t>Glasgow Schools RC A - Nielsen</t>
  </si>
  <si>
    <t>WNov 1x</t>
  </si>
  <si>
    <t>Glasgow Uni BC - Greenwood</t>
  </si>
  <si>
    <t>Loch Lomond ARC - Morris</t>
  </si>
  <si>
    <t>169 (F)</t>
  </si>
  <si>
    <t>ORes2 1x</t>
  </si>
  <si>
    <t>Clydesdale ARC - Ray</t>
  </si>
  <si>
    <t>Castle Semple RC - White</t>
  </si>
  <si>
    <t>172 (F)</t>
  </si>
  <si>
    <t>162 (F)</t>
  </si>
  <si>
    <t>OJu16 1x</t>
  </si>
  <si>
    <t>Clydesdale ARC B - Mahamdi</t>
  </si>
  <si>
    <t>Castle Semple RC - McFadzean</t>
  </si>
  <si>
    <t>164 (F)</t>
  </si>
  <si>
    <t>Castle Semple RC C - McClure</t>
  </si>
  <si>
    <t>OJu15 1x</t>
  </si>
  <si>
    <t>Glasgow RC - Robertson</t>
  </si>
  <si>
    <t>Clydesdale ARC B - Pringle</t>
  </si>
  <si>
    <t>167 (F)</t>
  </si>
  <si>
    <t>Clydesdale ARC A - Morrison</t>
  </si>
  <si>
    <t>Loch Lomond ARC - Sullivan</t>
  </si>
  <si>
    <t>OJu18 1x</t>
  </si>
  <si>
    <t>Castle Semple RC B - Telfer</t>
  </si>
  <si>
    <t>Glasgow Schools RC - Broad</t>
  </si>
  <si>
    <t>158 (F)</t>
  </si>
  <si>
    <t>WRes2 4+</t>
  </si>
  <si>
    <t>WRes2 2-</t>
  </si>
  <si>
    <t>168 (F)</t>
  </si>
  <si>
    <t>Glasgow Schools RC B - Johnson</t>
  </si>
  <si>
    <t>182 (F)</t>
  </si>
  <si>
    <t>OJu14 1x</t>
  </si>
  <si>
    <t>Stirling RC - Kirkby</t>
  </si>
  <si>
    <t>Glasgow Schools RC - Hodge</t>
  </si>
  <si>
    <t>WMas 2x</t>
  </si>
  <si>
    <t>Clyde ARC B Mas(B)</t>
  </si>
  <si>
    <t>Clyde ARC A Mas(B)</t>
  </si>
  <si>
    <t>165 (F)</t>
  </si>
  <si>
    <t>WJu18 2x</t>
  </si>
  <si>
    <t>ONov 4+</t>
  </si>
  <si>
    <t>Strathclyde Uni BC</t>
  </si>
  <si>
    <t>Clydesdale ARC A - Ray</t>
  </si>
  <si>
    <t>Mix4x+</t>
  </si>
  <si>
    <t>Glasgow RC/Nottingham University BC/Tyne RC</t>
  </si>
  <si>
    <t>ORes2 4x</t>
  </si>
  <si>
    <t>Castle Semple RC Mas(D)</t>
  </si>
  <si>
    <t>WJu16 4x+</t>
  </si>
  <si>
    <t>Clydesdale ARC C - Fielding</t>
  </si>
  <si>
    <t>Castle Semple RC - Murphy</t>
  </si>
  <si>
    <t>WNov 4x+</t>
  </si>
  <si>
    <t>O1x</t>
  </si>
  <si>
    <t>Strathclyde Uni BC - Parsonage</t>
  </si>
  <si>
    <t>Glasgow RC - Young</t>
  </si>
  <si>
    <t>Strathclyde Uni BC - Semple</t>
  </si>
  <si>
    <t>ORes2 2x</t>
  </si>
  <si>
    <t>WRes2 1x</t>
  </si>
  <si>
    <t>Castle Semple RC - Harper</t>
  </si>
  <si>
    <t>Glasgow Uni BC - Garrett</t>
  </si>
  <si>
    <t>ORes2 4+</t>
  </si>
  <si>
    <t>OMas 1x</t>
  </si>
  <si>
    <t>Glasgow RC - Dear Mas(B)</t>
  </si>
  <si>
    <t>Stirling RC - Denovan Mas(C)</t>
  </si>
  <si>
    <t>OMas 4+</t>
  </si>
  <si>
    <t>Castle Semple RC/Glasgow RC Mas(E)</t>
  </si>
  <si>
    <t>Clydesdale ARC Mas(F)</t>
  </si>
  <si>
    <t>WJu18 1x</t>
  </si>
  <si>
    <t>Castle Semple RC - Bryce</t>
  </si>
  <si>
    <t>Glasgow Schools RC - Martin</t>
  </si>
  <si>
    <t>W1x</t>
  </si>
  <si>
    <t>Aberdeen Uni BC - Bell</t>
  </si>
  <si>
    <t>Glasgow RC - Brogan</t>
  </si>
  <si>
    <t>OMas 2x</t>
  </si>
  <si>
    <t>Stirling RC Mas(B)</t>
  </si>
  <si>
    <t>Glasgow RC Mas(D)</t>
  </si>
  <si>
    <t>Middle</t>
  </si>
  <si>
    <t>Super Sprint</t>
  </si>
  <si>
    <t>Clydesdale</t>
  </si>
  <si>
    <t>Castle Semple</t>
  </si>
  <si>
    <t>Glasgow RC</t>
  </si>
  <si>
    <t>Aberdeen Uni BC</t>
  </si>
  <si>
    <t>Nottingham University BC</t>
  </si>
  <si>
    <t>Tyne RC</t>
  </si>
  <si>
    <t>Loch Lomond ARC</t>
  </si>
  <si>
    <t>None</t>
  </si>
  <si>
    <t>Winner</t>
  </si>
  <si>
    <t>Highlight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</si>
</sst>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hh&quot;:&quot;mm&quot;:&quot;"/>
  </numFmts>
  <fonts count="13" x14ac:knownFonts="1">
    <font>
      <sz val="10"/>
      <color rgb="FF000000"/>
      <name val="Arial"/>
    </font>
    <font>
      <sz val="11"/>
      <name val="Arial"/>
      <family val="2"/>
    </font>
    <font>
      <b/>
      <sz val="18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trike/>
      <sz val="12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/>
    <xf numFmtId="0" fontId="6" fillId="0" borderId="3" xfId="0" applyFont="1" applyBorder="1" applyAlignment="1">
      <alignment horizontal="right"/>
    </xf>
    <xf numFmtId="0" fontId="7" fillId="0" borderId="3" xfId="0" applyFont="1" applyBorder="1" applyAlignment="1"/>
    <xf numFmtId="0" fontId="6" fillId="2" borderId="3" xfId="0" applyFont="1" applyFill="1" applyBorder="1" applyAlignment="1"/>
    <xf numFmtId="0" fontId="5" fillId="3" borderId="2" xfId="0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8" fillId="3" borderId="3" xfId="0" applyFont="1" applyFill="1" applyBorder="1" applyAlignment="1"/>
    <xf numFmtId="0" fontId="5" fillId="4" borderId="2" xfId="0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6" fillId="4" borderId="3" xfId="0" applyFont="1" applyFill="1" applyBorder="1" applyAlignment="1"/>
    <xf numFmtId="0" fontId="6" fillId="4" borderId="3" xfId="0" applyFont="1" applyFill="1" applyBorder="1" applyAlignment="1">
      <alignment horizontal="right"/>
    </xf>
    <xf numFmtId="0" fontId="8" fillId="4" borderId="3" xfId="0" applyFont="1" applyFill="1" applyBorder="1" applyAlignment="1"/>
    <xf numFmtId="0" fontId="8" fillId="0" borderId="0" xfId="0" applyFont="1" applyAlignment="1"/>
    <xf numFmtId="2" fontId="8" fillId="0" borderId="0" xfId="0" applyNumberFormat="1" applyFont="1" applyAlignment="1"/>
    <xf numFmtId="0" fontId="8" fillId="0" borderId="1" xfId="0" applyFont="1" applyBorder="1" applyAlignment="1"/>
    <xf numFmtId="2" fontId="8" fillId="0" borderId="1" xfId="0" applyNumberFormat="1" applyFont="1" applyBorder="1" applyAlignment="1"/>
    <xf numFmtId="0" fontId="9" fillId="0" borderId="1" xfId="0" applyFont="1" applyBorder="1" applyAlignment="1"/>
    <xf numFmtId="0" fontId="9" fillId="5" borderId="2" xfId="0" applyFont="1" applyFill="1" applyBorder="1" applyAlignment="1">
      <alignment horizontal="right"/>
    </xf>
    <xf numFmtId="165" fontId="8" fillId="5" borderId="3" xfId="0" applyNumberFormat="1" applyFont="1" applyFill="1" applyBorder="1" applyAlignment="1">
      <alignment horizontal="right"/>
    </xf>
    <xf numFmtId="0" fontId="8" fillId="5" borderId="3" xfId="0" applyFont="1" applyFill="1" applyBorder="1" applyAlignment="1"/>
    <xf numFmtId="0" fontId="8" fillId="5" borderId="3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" xfId="0" applyFont="1" applyBorder="1" applyAlignment="1"/>
    <xf numFmtId="164" fontId="6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/>
    <xf numFmtId="0" fontId="8" fillId="4" borderId="1" xfId="0" applyFont="1" applyFill="1" applyBorder="1" applyAlignment="1"/>
    <xf numFmtId="0" fontId="5" fillId="0" borderId="5" xfId="0" applyFont="1" applyFill="1" applyBorder="1" applyAlignment="1"/>
    <xf numFmtId="0" fontId="11" fillId="0" borderId="5" xfId="0" applyFont="1" applyBorder="1" applyAlignment="1"/>
    <xf numFmtId="0" fontId="12" fillId="0" borderId="0" xfId="0" applyFont="1" applyAlignment="1"/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B2" sqref="B2:G2"/>
    </sheetView>
  </sheetViews>
  <sheetFormatPr defaultColWidth="14.453125" defaultRowHeight="15.75" customHeight="1" x14ac:dyDescent="0.25"/>
  <cols>
    <col min="6" max="6" width="43.81640625" customWidth="1"/>
    <col min="7" max="7" width="29.7265625" customWidth="1"/>
    <col min="9" max="9" width="15.54296875" customWidth="1"/>
  </cols>
  <sheetData>
    <row r="1" spans="1:10" ht="28" customHeight="1" x14ac:dyDescent="0.55000000000000004">
      <c r="A1" s="1"/>
      <c r="B1" s="31" t="s">
        <v>0</v>
      </c>
      <c r="C1" s="32"/>
      <c r="D1" s="32"/>
      <c r="E1" s="32"/>
      <c r="F1" s="32"/>
      <c r="G1" s="32"/>
      <c r="H1" s="45" t="s">
        <v>165</v>
      </c>
      <c r="I1" s="45" t="s">
        <v>163</v>
      </c>
    </row>
    <row r="2" spans="1:10" ht="15.75" customHeight="1" x14ac:dyDescent="0.45">
      <c r="A2" s="2"/>
      <c r="B2" s="33" t="s">
        <v>1</v>
      </c>
      <c r="C2" s="34"/>
      <c r="D2" s="34"/>
      <c r="E2" s="34"/>
      <c r="F2" s="34"/>
      <c r="G2" s="34"/>
      <c r="H2" s="2"/>
      <c r="I2" s="2"/>
    </row>
    <row r="3" spans="1:10" ht="15.5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9" t="s">
        <v>10</v>
      </c>
      <c r="J3" s="43" t="s">
        <v>164</v>
      </c>
    </row>
    <row r="4" spans="1:10" ht="15.5" x14ac:dyDescent="0.35">
      <c r="A4" s="5">
        <v>101</v>
      </c>
      <c r="B4" s="6">
        <v>0.35416666666666669</v>
      </c>
      <c r="C4" s="7" t="s">
        <v>11</v>
      </c>
      <c r="D4" s="8">
        <v>1100</v>
      </c>
      <c r="E4" s="7" t="s">
        <v>12</v>
      </c>
      <c r="F4" s="7" t="s">
        <v>13</v>
      </c>
      <c r="G4" s="7" t="s">
        <v>14</v>
      </c>
      <c r="H4" s="7" t="s">
        <v>15</v>
      </c>
      <c r="I4" s="36">
        <v>0.375</v>
      </c>
      <c r="J4" s="44"/>
    </row>
    <row r="5" spans="1:10" ht="15.5" x14ac:dyDescent="0.35">
      <c r="A5" s="5">
        <v>102</v>
      </c>
      <c r="B5" s="6">
        <v>0.3576388888888889</v>
      </c>
      <c r="C5" s="7" t="s">
        <v>16</v>
      </c>
      <c r="D5" s="8">
        <v>1100</v>
      </c>
      <c r="E5" s="7" t="s">
        <v>12</v>
      </c>
      <c r="F5" s="7" t="s">
        <v>17</v>
      </c>
      <c r="G5" s="7" t="s">
        <v>18</v>
      </c>
      <c r="H5" s="7" t="s">
        <v>19</v>
      </c>
      <c r="I5" s="36">
        <v>0.3923611111111111</v>
      </c>
      <c r="J5" s="44"/>
    </row>
    <row r="6" spans="1:10" ht="15.5" x14ac:dyDescent="0.35">
      <c r="A6" s="5">
        <v>103</v>
      </c>
      <c r="B6" s="6">
        <v>0.3611111111111111</v>
      </c>
      <c r="C6" s="7" t="s">
        <v>16</v>
      </c>
      <c r="D6" s="8">
        <v>1100</v>
      </c>
      <c r="E6" s="7" t="s">
        <v>12</v>
      </c>
      <c r="F6" s="9" t="s">
        <v>20</v>
      </c>
      <c r="G6" s="7" t="s">
        <v>13</v>
      </c>
      <c r="H6" s="7" t="s">
        <v>19</v>
      </c>
      <c r="I6" s="36">
        <v>0.3923611111111111</v>
      </c>
      <c r="J6" s="44"/>
    </row>
    <row r="7" spans="1:10" ht="15.5" x14ac:dyDescent="0.35">
      <c r="A7" s="5">
        <v>104</v>
      </c>
      <c r="B7" s="6">
        <v>0.36458333333333331</v>
      </c>
      <c r="C7" s="7" t="s">
        <v>21</v>
      </c>
      <c r="D7" s="8">
        <v>1100</v>
      </c>
      <c r="E7" s="7" t="s">
        <v>12</v>
      </c>
      <c r="F7" s="7" t="s">
        <v>22</v>
      </c>
      <c r="G7" s="7" t="s">
        <v>23</v>
      </c>
      <c r="H7" s="7" t="s">
        <v>24</v>
      </c>
      <c r="I7" s="36">
        <v>0.53125</v>
      </c>
      <c r="J7" s="44"/>
    </row>
    <row r="8" spans="1:10" ht="15.5" x14ac:dyDescent="0.35">
      <c r="A8" s="5">
        <v>105</v>
      </c>
      <c r="B8" s="6">
        <v>0.36805555555555558</v>
      </c>
      <c r="C8" s="7" t="s">
        <v>11</v>
      </c>
      <c r="D8" s="8">
        <v>1100</v>
      </c>
      <c r="E8" s="7" t="s">
        <v>12</v>
      </c>
      <c r="F8" s="7" t="s">
        <v>25</v>
      </c>
      <c r="G8" s="7" t="s">
        <v>26</v>
      </c>
      <c r="H8" s="7" t="s">
        <v>27</v>
      </c>
      <c r="I8" s="36">
        <v>0.39583333333333331</v>
      </c>
      <c r="J8" s="44"/>
    </row>
    <row r="9" spans="1:10" ht="15.5" x14ac:dyDescent="0.35">
      <c r="A9" s="5">
        <v>106</v>
      </c>
      <c r="B9" s="6">
        <v>0.375</v>
      </c>
      <c r="C9" s="7" t="s">
        <v>11</v>
      </c>
      <c r="D9" s="8">
        <v>1100</v>
      </c>
      <c r="E9" s="7" t="s">
        <v>28</v>
      </c>
      <c r="F9" s="7" t="s">
        <v>17</v>
      </c>
      <c r="G9" s="7" t="str">
        <f>IF(ISBLANK(J4),"Winner of Race 101",J4)</f>
        <v>Winner of Race 101</v>
      </c>
      <c r="H9" s="7" t="s">
        <v>29</v>
      </c>
      <c r="I9" s="36">
        <v>0.44097222222222221</v>
      </c>
      <c r="J9" s="44"/>
    </row>
    <row r="10" spans="1:10" ht="15.5" x14ac:dyDescent="0.35">
      <c r="A10" s="5">
        <v>107</v>
      </c>
      <c r="B10" s="6">
        <v>0.37847222222222221</v>
      </c>
      <c r="C10" s="7" t="s">
        <v>30</v>
      </c>
      <c r="D10" s="8">
        <v>1100</v>
      </c>
      <c r="E10" s="7" t="s">
        <v>28</v>
      </c>
      <c r="F10" s="7" t="s">
        <v>31</v>
      </c>
      <c r="G10" s="7" t="s">
        <v>32</v>
      </c>
      <c r="H10" s="7" t="s">
        <v>33</v>
      </c>
      <c r="I10" s="36">
        <v>0.44444444444444442</v>
      </c>
      <c r="J10" s="44"/>
    </row>
    <row r="11" spans="1:10" ht="15.5" x14ac:dyDescent="0.35">
      <c r="A11" s="5">
        <v>109</v>
      </c>
      <c r="B11" s="6">
        <v>0.38541666666666669</v>
      </c>
      <c r="C11" s="7" t="s">
        <v>34</v>
      </c>
      <c r="D11" s="8">
        <v>1100</v>
      </c>
      <c r="E11" s="7" t="s">
        <v>28</v>
      </c>
      <c r="F11" s="7" t="s">
        <v>35</v>
      </c>
      <c r="G11" s="7" t="s">
        <v>36</v>
      </c>
      <c r="H11" s="7" t="s">
        <v>37</v>
      </c>
      <c r="I11" s="36">
        <v>0.625</v>
      </c>
      <c r="J11" s="44"/>
    </row>
    <row r="12" spans="1:10" ht="15.5" x14ac:dyDescent="0.35">
      <c r="A12" s="5">
        <v>110</v>
      </c>
      <c r="B12" s="6">
        <v>0.3888888888888889</v>
      </c>
      <c r="C12" s="7" t="s">
        <v>16</v>
      </c>
      <c r="D12" s="8">
        <v>1100</v>
      </c>
      <c r="E12" s="7" t="s">
        <v>12</v>
      </c>
      <c r="F12" s="7" t="s">
        <v>38</v>
      </c>
      <c r="G12" s="7" t="s">
        <v>36</v>
      </c>
      <c r="H12" s="7" t="s">
        <v>39</v>
      </c>
      <c r="I12" s="36">
        <v>0.4375</v>
      </c>
      <c r="J12" s="44"/>
    </row>
    <row r="13" spans="1:10" ht="15.5" x14ac:dyDescent="0.35">
      <c r="A13" s="5">
        <v>111</v>
      </c>
      <c r="B13" s="6">
        <v>0.3923611111111111</v>
      </c>
      <c r="C13" s="7" t="s">
        <v>16</v>
      </c>
      <c r="D13" s="8">
        <v>1100</v>
      </c>
      <c r="E13" s="7" t="s">
        <v>28</v>
      </c>
      <c r="F13" s="7" t="str">
        <f>IF(ISBLANK(J6),"Winner of Race 103",J6)</f>
        <v>Winner of Race 103</v>
      </c>
      <c r="G13" s="7" t="str">
        <f>IF(ISBLANK(J5),"Winner of Race 102",J5)</f>
        <v>Winner of Race 102</v>
      </c>
      <c r="H13" s="7" t="s">
        <v>40</v>
      </c>
      <c r="I13" s="36">
        <v>0.46180555555555558</v>
      </c>
      <c r="J13" s="44"/>
    </row>
    <row r="14" spans="1:10" ht="15.5" x14ac:dyDescent="0.35">
      <c r="A14" s="5">
        <v>112</v>
      </c>
      <c r="B14" s="6">
        <v>0.39583333333333331</v>
      </c>
      <c r="C14" s="7" t="s">
        <v>11</v>
      </c>
      <c r="D14" s="8">
        <v>1100</v>
      </c>
      <c r="E14" s="7" t="s">
        <v>28</v>
      </c>
      <c r="F14" s="7" t="str">
        <f>IF(ISBLANK(J8),"Winner of Race 105",J8)</f>
        <v>Winner of Race 105</v>
      </c>
      <c r="G14" s="7" t="s">
        <v>38</v>
      </c>
      <c r="H14" s="7" t="s">
        <v>29</v>
      </c>
      <c r="I14" s="36">
        <v>0.44097222222222221</v>
      </c>
      <c r="J14" s="44"/>
    </row>
    <row r="15" spans="1:10" ht="15.5" x14ac:dyDescent="0.35">
      <c r="A15" s="5">
        <v>113</v>
      </c>
      <c r="B15" s="6">
        <v>0.39930555555555558</v>
      </c>
      <c r="C15" s="7" t="s">
        <v>41</v>
      </c>
      <c r="D15" s="8">
        <v>1100</v>
      </c>
      <c r="E15" s="7" t="s">
        <v>12</v>
      </c>
      <c r="F15" s="7" t="s">
        <v>42</v>
      </c>
      <c r="G15" s="7" t="s">
        <v>43</v>
      </c>
      <c r="H15" s="7" t="s">
        <v>44</v>
      </c>
      <c r="I15" s="36">
        <v>0.53819444444444442</v>
      </c>
      <c r="J15" s="44"/>
    </row>
    <row r="16" spans="1:10" ht="15.5" x14ac:dyDescent="0.35">
      <c r="A16" s="5">
        <v>114</v>
      </c>
      <c r="B16" s="6">
        <v>0.40277777777777779</v>
      </c>
      <c r="C16" s="7" t="s">
        <v>30</v>
      </c>
      <c r="D16" s="8">
        <v>1100</v>
      </c>
      <c r="E16" s="7" t="s">
        <v>28</v>
      </c>
      <c r="F16" s="10" t="s">
        <v>45</v>
      </c>
      <c r="G16" s="7" t="s">
        <v>46</v>
      </c>
      <c r="H16" s="7" t="s">
        <v>33</v>
      </c>
      <c r="I16" s="36">
        <v>0.44444444444444442</v>
      </c>
      <c r="J16" s="44"/>
    </row>
    <row r="17" spans="1:10" ht="15.5" x14ac:dyDescent="0.35">
      <c r="A17" s="11">
        <v>115</v>
      </c>
      <c r="B17" s="12">
        <v>0.41666666666666669</v>
      </c>
      <c r="C17" s="13" t="s">
        <v>47</v>
      </c>
      <c r="D17" s="14">
        <v>500</v>
      </c>
      <c r="E17" s="13" t="s">
        <v>12</v>
      </c>
      <c r="F17" s="13" t="s">
        <v>48</v>
      </c>
      <c r="G17" s="13" t="s">
        <v>49</v>
      </c>
      <c r="H17" s="13" t="s">
        <v>50</v>
      </c>
      <c r="I17" s="40">
        <v>0.56944444444444442</v>
      </c>
      <c r="J17" s="44"/>
    </row>
    <row r="18" spans="1:10" ht="15.5" x14ac:dyDescent="0.35">
      <c r="A18" s="11">
        <v>116</v>
      </c>
      <c r="B18" s="12">
        <v>0.4201388888888889</v>
      </c>
      <c r="C18" s="13" t="s">
        <v>47</v>
      </c>
      <c r="D18" s="14">
        <v>500</v>
      </c>
      <c r="E18" s="13" t="s">
        <v>12</v>
      </c>
      <c r="F18" s="13" t="s">
        <v>51</v>
      </c>
      <c r="G18" s="13" t="s">
        <v>52</v>
      </c>
      <c r="H18" s="13" t="s">
        <v>53</v>
      </c>
      <c r="I18" s="40">
        <v>0.57291666666666663</v>
      </c>
      <c r="J18" s="44"/>
    </row>
    <row r="19" spans="1:10" ht="15.5" x14ac:dyDescent="0.35">
      <c r="A19" s="11">
        <v>117</v>
      </c>
      <c r="B19" s="12">
        <v>0.4236111111111111</v>
      </c>
      <c r="C19" s="13" t="s">
        <v>47</v>
      </c>
      <c r="D19" s="14">
        <v>500</v>
      </c>
      <c r="E19" s="13" t="s">
        <v>12</v>
      </c>
      <c r="F19" s="13" t="s">
        <v>54</v>
      </c>
      <c r="G19" s="13" t="s">
        <v>55</v>
      </c>
      <c r="H19" s="13" t="s">
        <v>53</v>
      </c>
      <c r="I19" s="40">
        <v>0.57291666666666663</v>
      </c>
      <c r="J19" s="44"/>
    </row>
    <row r="20" spans="1:10" ht="15.5" x14ac:dyDescent="0.35">
      <c r="A20" s="35" t="s">
        <v>56</v>
      </c>
      <c r="B20" s="34"/>
      <c r="C20" s="34"/>
      <c r="D20" s="34"/>
      <c r="E20" s="34"/>
      <c r="F20" s="34"/>
      <c r="G20" s="34"/>
      <c r="H20" s="34"/>
      <c r="I20" s="34"/>
      <c r="J20" s="44"/>
    </row>
    <row r="21" spans="1:10" ht="15.5" x14ac:dyDescent="0.35">
      <c r="A21" s="5">
        <v>118</v>
      </c>
      <c r="B21" s="6">
        <v>0.4375</v>
      </c>
      <c r="C21" s="7" t="s">
        <v>16</v>
      </c>
      <c r="D21" s="8">
        <v>1100</v>
      </c>
      <c r="E21" s="7" t="s">
        <v>28</v>
      </c>
      <c r="F21" s="7" t="s">
        <v>57</v>
      </c>
      <c r="G21" s="7" t="str">
        <f>IF(ISBLANK(J12),"Winner of Race 110",J12)</f>
        <v>Winner of Race 110</v>
      </c>
      <c r="H21" s="7" t="s">
        <v>40</v>
      </c>
      <c r="I21" s="36">
        <v>0.46180555555555558</v>
      </c>
      <c r="J21" s="44"/>
    </row>
    <row r="22" spans="1:10" ht="15.5" x14ac:dyDescent="0.35">
      <c r="A22" s="5">
        <v>119</v>
      </c>
      <c r="B22" s="6">
        <v>0.44097222222222221</v>
      </c>
      <c r="C22" s="7" t="s">
        <v>11</v>
      </c>
      <c r="D22" s="8">
        <v>1100</v>
      </c>
      <c r="E22" s="7" t="s">
        <v>58</v>
      </c>
      <c r="F22" s="7" t="str">
        <f>IF(ISBLANK(J14),"Winner of Race 112",J14)</f>
        <v>Winner of Race 112</v>
      </c>
      <c r="G22" s="7" t="str">
        <f>IF(ISBLANK(J9),"Winner of Race 106",J9)</f>
        <v>Winner of Race 106</v>
      </c>
      <c r="H22" s="15"/>
      <c r="I22" s="24"/>
      <c r="J22" s="44"/>
    </row>
    <row r="23" spans="1:10" ht="15.5" x14ac:dyDescent="0.35">
      <c r="A23" s="5">
        <v>120</v>
      </c>
      <c r="B23" s="6">
        <v>0.44444444444444442</v>
      </c>
      <c r="C23" s="7" t="s">
        <v>30</v>
      </c>
      <c r="D23" s="8">
        <v>1100</v>
      </c>
      <c r="E23" s="7" t="s">
        <v>58</v>
      </c>
      <c r="F23" s="7" t="str">
        <f>IF(ISBLANK(J16),"Winner of Race 114",J16)</f>
        <v>Winner of Race 114</v>
      </c>
      <c r="G23" s="7" t="str">
        <f>IF(ISBLANK(J10),"Winner of Race 107",J10)</f>
        <v>Winner of Race 107</v>
      </c>
      <c r="H23" s="15"/>
      <c r="I23" s="24"/>
      <c r="J23" s="44"/>
    </row>
    <row r="24" spans="1:10" ht="15.5" x14ac:dyDescent="0.35">
      <c r="A24" s="5">
        <v>121</v>
      </c>
      <c r="B24" s="6">
        <v>0.44791666666666669</v>
      </c>
      <c r="C24" s="7" t="s">
        <v>34</v>
      </c>
      <c r="D24" s="8">
        <v>1100</v>
      </c>
      <c r="E24" s="7" t="s">
        <v>28</v>
      </c>
      <c r="F24" s="7" t="s">
        <v>57</v>
      </c>
      <c r="G24" s="7" t="s">
        <v>59</v>
      </c>
      <c r="H24" s="7" t="s">
        <v>37</v>
      </c>
      <c r="I24" s="36">
        <f>B67</f>
        <v>0.63888888888888884</v>
      </c>
      <c r="J24" s="44"/>
    </row>
    <row r="25" spans="1:10" ht="15.5" x14ac:dyDescent="0.35">
      <c r="A25" s="5">
        <v>122</v>
      </c>
      <c r="B25" s="6">
        <v>0.4513888888888889</v>
      </c>
      <c r="C25" s="7" t="s">
        <v>60</v>
      </c>
      <c r="D25" s="8">
        <v>1100</v>
      </c>
      <c r="E25" s="7" t="s">
        <v>28</v>
      </c>
      <c r="F25" s="7" t="s">
        <v>31</v>
      </c>
      <c r="G25" s="7" t="s">
        <v>61</v>
      </c>
      <c r="H25" s="7" t="s">
        <v>62</v>
      </c>
      <c r="I25" s="36">
        <v>0.52430555555555558</v>
      </c>
      <c r="J25" s="44"/>
    </row>
    <row r="26" spans="1:10" ht="15.5" x14ac:dyDescent="0.35">
      <c r="A26" s="5">
        <v>124</v>
      </c>
      <c r="B26" s="6">
        <v>0.45833333333333331</v>
      </c>
      <c r="C26" s="7" t="s">
        <v>21</v>
      </c>
      <c r="D26" s="8">
        <v>1100</v>
      </c>
      <c r="E26" s="7" t="s">
        <v>12</v>
      </c>
      <c r="F26" s="7" t="s">
        <v>63</v>
      </c>
      <c r="G26" s="7" t="s">
        <v>64</v>
      </c>
      <c r="H26" s="7" t="s">
        <v>24</v>
      </c>
      <c r="I26" s="36">
        <v>0.53125</v>
      </c>
      <c r="J26" s="44"/>
    </row>
    <row r="27" spans="1:10" ht="15.5" x14ac:dyDescent="0.35">
      <c r="A27" s="5">
        <v>125</v>
      </c>
      <c r="B27" s="6">
        <v>0.46180555555555558</v>
      </c>
      <c r="C27" s="7" t="s">
        <v>16</v>
      </c>
      <c r="D27" s="8">
        <v>1100</v>
      </c>
      <c r="E27" s="7" t="s">
        <v>58</v>
      </c>
      <c r="F27" s="7" t="str">
        <f>IF(ISBLANK(J13),"Winner of Race 111",J13)</f>
        <v>Winner of Race 111</v>
      </c>
      <c r="G27" s="7" t="str">
        <f>IF(ISBLANK(J21),"Winner of Race 118",J21)</f>
        <v>Winner of Race 118</v>
      </c>
      <c r="H27" s="15"/>
      <c r="I27" s="24"/>
      <c r="J27" s="44"/>
    </row>
    <row r="28" spans="1:10" ht="15.5" x14ac:dyDescent="0.35">
      <c r="A28" s="11">
        <v>126</v>
      </c>
      <c r="B28" s="12">
        <v>0.46875</v>
      </c>
      <c r="C28" s="13" t="s">
        <v>65</v>
      </c>
      <c r="D28" s="14">
        <v>500</v>
      </c>
      <c r="E28" s="13" t="s">
        <v>28</v>
      </c>
      <c r="F28" s="13" t="s">
        <v>20</v>
      </c>
      <c r="G28" s="13" t="s">
        <v>66</v>
      </c>
      <c r="H28" s="13" t="s">
        <v>67</v>
      </c>
      <c r="I28" s="40">
        <f>B80</f>
        <v>0.6875</v>
      </c>
      <c r="J28" s="44"/>
    </row>
    <row r="29" spans="1:10" ht="15.5" x14ac:dyDescent="0.35">
      <c r="A29" s="11">
        <v>127</v>
      </c>
      <c r="B29" s="12">
        <v>0.47222222222222221</v>
      </c>
      <c r="C29" s="13" t="s">
        <v>65</v>
      </c>
      <c r="D29" s="14">
        <v>500</v>
      </c>
      <c r="E29" s="13" t="s">
        <v>28</v>
      </c>
      <c r="F29" s="13" t="s">
        <v>26</v>
      </c>
      <c r="G29" s="13" t="s">
        <v>68</v>
      </c>
      <c r="H29" s="13" t="s">
        <v>67</v>
      </c>
      <c r="I29" s="40">
        <v>0.67361111111111116</v>
      </c>
      <c r="J29" s="44"/>
    </row>
    <row r="30" spans="1:10" ht="15.5" x14ac:dyDescent="0.35">
      <c r="A30" s="35" t="s">
        <v>56</v>
      </c>
      <c r="B30" s="34"/>
      <c r="C30" s="34"/>
      <c r="D30" s="34"/>
      <c r="E30" s="34"/>
      <c r="F30" s="34"/>
      <c r="G30" s="34"/>
      <c r="H30" s="34"/>
      <c r="I30" s="34"/>
      <c r="J30" s="44"/>
    </row>
    <row r="31" spans="1:10" ht="15.5" x14ac:dyDescent="0.35">
      <c r="A31" s="5">
        <v>128</v>
      </c>
      <c r="B31" s="6">
        <v>0.4861111111111111</v>
      </c>
      <c r="C31" s="7" t="s">
        <v>21</v>
      </c>
      <c r="D31" s="8">
        <v>1100</v>
      </c>
      <c r="E31" s="7" t="s">
        <v>12</v>
      </c>
      <c r="F31" s="7" t="s">
        <v>48</v>
      </c>
      <c r="G31" s="7" t="s">
        <v>69</v>
      </c>
      <c r="H31" s="7" t="s">
        <v>70</v>
      </c>
      <c r="I31" s="36">
        <v>0.54166666666666663</v>
      </c>
      <c r="J31" s="44"/>
    </row>
    <row r="32" spans="1:10" ht="15.5" x14ac:dyDescent="0.35">
      <c r="A32" s="5">
        <v>129</v>
      </c>
      <c r="B32" s="6">
        <v>0.48958333333333331</v>
      </c>
      <c r="C32" s="7" t="s">
        <v>41</v>
      </c>
      <c r="D32" s="8">
        <v>1100</v>
      </c>
      <c r="E32" s="7" t="s">
        <v>28</v>
      </c>
      <c r="F32" s="7" t="s">
        <v>45</v>
      </c>
      <c r="G32" s="7" t="s">
        <v>20</v>
      </c>
      <c r="H32" s="7" t="s">
        <v>71</v>
      </c>
      <c r="I32" s="36">
        <v>0.5625</v>
      </c>
      <c r="J32" s="44"/>
    </row>
    <row r="33" spans="1:10" ht="15.5" x14ac:dyDescent="0.35">
      <c r="A33" s="5">
        <v>130</v>
      </c>
      <c r="B33" s="6">
        <v>0.49305555555555558</v>
      </c>
      <c r="C33" s="7" t="s">
        <v>72</v>
      </c>
      <c r="D33" s="8">
        <v>1100</v>
      </c>
      <c r="E33" s="7" t="s">
        <v>58</v>
      </c>
      <c r="F33" s="7" t="s">
        <v>43</v>
      </c>
      <c r="G33" s="7" t="s">
        <v>42</v>
      </c>
      <c r="H33" s="15"/>
      <c r="I33" s="24"/>
      <c r="J33" s="44"/>
    </row>
    <row r="34" spans="1:10" ht="15.5" x14ac:dyDescent="0.35">
      <c r="A34" s="5">
        <v>131</v>
      </c>
      <c r="B34" s="6">
        <v>0.49652777777777779</v>
      </c>
      <c r="C34" s="7" t="s">
        <v>60</v>
      </c>
      <c r="D34" s="8">
        <v>1100</v>
      </c>
      <c r="E34" s="7" t="s">
        <v>28</v>
      </c>
      <c r="F34" s="7" t="s">
        <v>43</v>
      </c>
      <c r="G34" s="7" t="s">
        <v>73</v>
      </c>
      <c r="H34" s="7" t="s">
        <v>62</v>
      </c>
      <c r="I34" s="36">
        <v>0.52430555555555558</v>
      </c>
      <c r="J34" s="44"/>
    </row>
    <row r="35" spans="1:10" ht="15.5" x14ac:dyDescent="0.35">
      <c r="A35" s="5">
        <v>132</v>
      </c>
      <c r="B35" s="6">
        <v>0.5</v>
      </c>
      <c r="C35" s="7" t="s">
        <v>74</v>
      </c>
      <c r="D35" s="8">
        <v>1100</v>
      </c>
      <c r="E35" s="7" t="s">
        <v>28</v>
      </c>
      <c r="F35" s="7" t="s">
        <v>20</v>
      </c>
      <c r="G35" s="7" t="s">
        <v>35</v>
      </c>
      <c r="H35" s="7" t="s">
        <v>75</v>
      </c>
      <c r="I35" s="36">
        <f>B62</f>
        <v>0.61805555555555558</v>
      </c>
      <c r="J35" s="44"/>
    </row>
    <row r="36" spans="1:10" ht="15.5" x14ac:dyDescent="0.35">
      <c r="A36" s="35" t="s">
        <v>56</v>
      </c>
      <c r="B36" s="34"/>
      <c r="C36" s="34"/>
      <c r="D36" s="34"/>
      <c r="E36" s="34"/>
      <c r="F36" s="34"/>
      <c r="G36" s="34"/>
      <c r="H36" s="34"/>
      <c r="I36" s="34"/>
      <c r="J36" s="44"/>
    </row>
    <row r="37" spans="1:10" ht="15.5" x14ac:dyDescent="0.35">
      <c r="A37" s="5">
        <v>133</v>
      </c>
      <c r="B37" s="6">
        <v>0.51388888888888884</v>
      </c>
      <c r="C37" s="7" t="s">
        <v>76</v>
      </c>
      <c r="D37" s="8">
        <v>1100</v>
      </c>
      <c r="E37" s="7" t="s">
        <v>28</v>
      </c>
      <c r="F37" s="7" t="s">
        <v>77</v>
      </c>
      <c r="G37" s="7" t="s">
        <v>78</v>
      </c>
      <c r="H37" s="7" t="s">
        <v>79</v>
      </c>
      <c r="I37" s="36">
        <f>B60</f>
        <v>0.61111111111111116</v>
      </c>
      <c r="J37" s="44"/>
    </row>
    <row r="38" spans="1:10" ht="15.5" x14ac:dyDescent="0.35">
      <c r="A38" s="5">
        <v>134</v>
      </c>
      <c r="B38" s="6">
        <v>0.51736111111111116</v>
      </c>
      <c r="C38" s="7" t="s">
        <v>76</v>
      </c>
      <c r="D38" s="8">
        <v>1100</v>
      </c>
      <c r="E38" s="7" t="s">
        <v>28</v>
      </c>
      <c r="F38" s="7" t="s">
        <v>80</v>
      </c>
      <c r="G38" s="7" t="s">
        <v>81</v>
      </c>
      <c r="H38" s="7" t="s">
        <v>79</v>
      </c>
      <c r="I38" s="36">
        <f>B60</f>
        <v>0.61111111111111116</v>
      </c>
      <c r="J38" s="44"/>
    </row>
    <row r="39" spans="1:10" ht="15.5" x14ac:dyDescent="0.35">
      <c r="A39" s="5">
        <v>135</v>
      </c>
      <c r="B39" s="6">
        <v>0.52083333333333337</v>
      </c>
      <c r="C39" s="7" t="s">
        <v>82</v>
      </c>
      <c r="D39" s="8">
        <v>1100</v>
      </c>
      <c r="E39" s="7" t="s">
        <v>28</v>
      </c>
      <c r="F39" s="7" t="s">
        <v>83</v>
      </c>
      <c r="G39" s="7" t="s">
        <v>84</v>
      </c>
      <c r="H39" s="7" t="s">
        <v>85</v>
      </c>
      <c r="I39" s="36">
        <f>B73</f>
        <v>0.65972222222222221</v>
      </c>
      <c r="J39" s="44"/>
    </row>
    <row r="40" spans="1:10" ht="15.5" x14ac:dyDescent="0.35">
      <c r="A40" s="5">
        <v>136</v>
      </c>
      <c r="B40" s="6">
        <v>0.52430555555555558</v>
      </c>
      <c r="C40" s="7" t="s">
        <v>60</v>
      </c>
      <c r="D40" s="8">
        <v>1100</v>
      </c>
      <c r="E40" s="7" t="s">
        <v>58</v>
      </c>
      <c r="F40" s="7" t="str">
        <f>IF(ISBLANK(J25),"Winner of Race 122",J25)</f>
        <v>Winner of Race 122</v>
      </c>
      <c r="G40" s="7" t="str">
        <f>IF(ISBLANK(J34),"Winner of Race 131",J34)</f>
        <v>Winner of Race 131</v>
      </c>
      <c r="H40" s="15"/>
      <c r="I40" s="24"/>
      <c r="J40" s="44"/>
    </row>
    <row r="41" spans="1:10" ht="15.5" x14ac:dyDescent="0.35">
      <c r="A41" s="5">
        <v>137</v>
      </c>
      <c r="B41" s="6">
        <v>0.52777777777777779</v>
      </c>
      <c r="C41" s="7" t="s">
        <v>86</v>
      </c>
      <c r="D41" s="8">
        <v>1100</v>
      </c>
      <c r="E41" s="7" t="s">
        <v>28</v>
      </c>
      <c r="F41" s="7" t="s">
        <v>87</v>
      </c>
      <c r="G41" s="7" t="s">
        <v>88</v>
      </c>
      <c r="H41" s="7" t="s">
        <v>89</v>
      </c>
      <c r="I41" s="36">
        <f>B76</f>
        <v>0.67013888888888884</v>
      </c>
      <c r="J41" s="44"/>
    </row>
    <row r="42" spans="1:10" ht="15.5" x14ac:dyDescent="0.35">
      <c r="A42" s="5">
        <v>138</v>
      </c>
      <c r="B42" s="6">
        <v>0.53125</v>
      </c>
      <c r="C42" s="7" t="s">
        <v>21</v>
      </c>
      <c r="D42" s="8">
        <v>1100</v>
      </c>
      <c r="E42" s="7" t="s">
        <v>28</v>
      </c>
      <c r="F42" s="7" t="str">
        <f>IF(ISBLANK(J26),"Winner of Race 124",J26)</f>
        <v>Winner of Race 124</v>
      </c>
      <c r="G42" s="7" t="str">
        <f>IF(ISBLANK(J7),"Winner of Race 104",J7)</f>
        <v>Winner of Race 104</v>
      </c>
      <c r="H42" s="7" t="s">
        <v>90</v>
      </c>
      <c r="I42" s="36">
        <f>B65</f>
        <v>0.62847222222222221</v>
      </c>
      <c r="J42" s="44"/>
    </row>
    <row r="43" spans="1:10" ht="15.5" x14ac:dyDescent="0.35">
      <c r="A43" s="5">
        <v>139</v>
      </c>
      <c r="B43" s="6">
        <v>0.53472222222222221</v>
      </c>
      <c r="C43" s="7" t="s">
        <v>91</v>
      </c>
      <c r="D43" s="8">
        <v>1100</v>
      </c>
      <c r="E43" s="7" t="s">
        <v>28</v>
      </c>
      <c r="F43" s="7" t="s">
        <v>92</v>
      </c>
      <c r="G43" s="7" t="s">
        <v>93</v>
      </c>
      <c r="H43" s="7" t="s">
        <v>94</v>
      </c>
      <c r="I43" s="36">
        <f>B68</f>
        <v>0.64236111111111116</v>
      </c>
      <c r="J43" s="44"/>
    </row>
    <row r="44" spans="1:10" ht="15.5" x14ac:dyDescent="0.35">
      <c r="A44" s="5">
        <v>140</v>
      </c>
      <c r="B44" s="6">
        <v>0.53819444444444442</v>
      </c>
      <c r="C44" s="7" t="s">
        <v>41</v>
      </c>
      <c r="D44" s="8">
        <v>1100</v>
      </c>
      <c r="E44" s="7" t="s">
        <v>28</v>
      </c>
      <c r="F44" s="7" t="s">
        <v>26</v>
      </c>
      <c r="G44" s="7" t="str">
        <f>IF(ISBLANK(J15),"Winner of Race 113",J15)</f>
        <v>Winner of Race 113</v>
      </c>
      <c r="H44" s="7" t="s">
        <v>71</v>
      </c>
      <c r="I44" s="36">
        <v>0.5625</v>
      </c>
      <c r="J44" s="44"/>
    </row>
    <row r="45" spans="1:10" ht="15.5" x14ac:dyDescent="0.35">
      <c r="A45" s="5">
        <v>141</v>
      </c>
      <c r="B45" s="6">
        <v>0.54166666666666663</v>
      </c>
      <c r="C45" s="7" t="s">
        <v>21</v>
      </c>
      <c r="D45" s="8">
        <v>1100</v>
      </c>
      <c r="E45" s="7" t="s">
        <v>28</v>
      </c>
      <c r="F45" s="7" t="s">
        <v>95</v>
      </c>
      <c r="G45" s="7" t="str">
        <f>IF(ISBLANK(J31),"Winner of Race 128",J31)</f>
        <v>Winner of Race 128</v>
      </c>
      <c r="H45" s="7" t="s">
        <v>90</v>
      </c>
      <c r="I45" s="36">
        <f>B65</f>
        <v>0.62847222222222221</v>
      </c>
      <c r="J45" s="44"/>
    </row>
    <row r="46" spans="1:10" ht="15.5" x14ac:dyDescent="0.35">
      <c r="A46" s="5">
        <v>142</v>
      </c>
      <c r="B46" s="6">
        <v>0.54513888888888884</v>
      </c>
      <c r="C46" s="7" t="s">
        <v>96</v>
      </c>
      <c r="D46" s="8">
        <v>1100</v>
      </c>
      <c r="E46" s="7" t="s">
        <v>28</v>
      </c>
      <c r="F46" s="7" t="s">
        <v>97</v>
      </c>
      <c r="G46" s="7" t="s">
        <v>98</v>
      </c>
      <c r="H46" s="7" t="s">
        <v>99</v>
      </c>
      <c r="I46" s="36">
        <f>B71</f>
        <v>0.65277777777777779</v>
      </c>
      <c r="J46" s="44"/>
    </row>
    <row r="47" spans="1:10" ht="15.5" x14ac:dyDescent="0.35">
      <c r="A47" s="5">
        <v>143</v>
      </c>
      <c r="B47" s="6">
        <v>0.54861111111111116</v>
      </c>
      <c r="C47" s="7" t="s">
        <v>91</v>
      </c>
      <c r="D47" s="8">
        <v>1100</v>
      </c>
      <c r="E47" s="7" t="s">
        <v>28</v>
      </c>
      <c r="F47" s="7" t="s">
        <v>100</v>
      </c>
      <c r="G47" s="7" t="s">
        <v>101</v>
      </c>
      <c r="H47" s="7" t="s">
        <v>94</v>
      </c>
      <c r="I47" s="36">
        <f>B68</f>
        <v>0.64236111111111116</v>
      </c>
      <c r="J47" s="44"/>
    </row>
    <row r="48" spans="1:10" ht="15.5" x14ac:dyDescent="0.35">
      <c r="A48" s="5">
        <v>144</v>
      </c>
      <c r="B48" s="6">
        <v>0.55208333333333337</v>
      </c>
      <c r="C48" s="7" t="s">
        <v>102</v>
      </c>
      <c r="D48" s="8">
        <v>1100</v>
      </c>
      <c r="E48" s="7" t="s">
        <v>28</v>
      </c>
      <c r="F48" s="7" t="s">
        <v>103</v>
      </c>
      <c r="G48" s="7" t="s">
        <v>104</v>
      </c>
      <c r="H48" s="7" t="s">
        <v>105</v>
      </c>
      <c r="I48" s="36">
        <f>B61</f>
        <v>0.61458333333333337</v>
      </c>
      <c r="J48" s="44"/>
    </row>
    <row r="49" spans="1:10" ht="15.5" x14ac:dyDescent="0.35">
      <c r="A49" s="5">
        <v>145</v>
      </c>
      <c r="B49" s="6">
        <v>0.55555555555555558</v>
      </c>
      <c r="C49" s="7" t="s">
        <v>106</v>
      </c>
      <c r="D49" s="8">
        <v>1100</v>
      </c>
      <c r="E49" s="7" t="s">
        <v>58</v>
      </c>
      <c r="F49" s="10" t="s">
        <v>42</v>
      </c>
      <c r="G49" s="7" t="s">
        <v>61</v>
      </c>
      <c r="H49" s="15"/>
      <c r="I49" s="24"/>
      <c r="J49" s="44"/>
    </row>
    <row r="50" spans="1:10" ht="15.5" x14ac:dyDescent="0.35">
      <c r="A50" s="5">
        <v>146</v>
      </c>
      <c r="B50" s="6">
        <v>0.55902777777777779</v>
      </c>
      <c r="C50" s="7" t="s">
        <v>107</v>
      </c>
      <c r="D50" s="8">
        <v>1100</v>
      </c>
      <c r="E50" s="7" t="s">
        <v>28</v>
      </c>
      <c r="F50" s="7" t="s">
        <v>32</v>
      </c>
      <c r="G50" s="7" t="s">
        <v>46</v>
      </c>
      <c r="H50" s="7" t="s">
        <v>108</v>
      </c>
      <c r="I50" s="36">
        <f>B72</f>
        <v>0.65625</v>
      </c>
      <c r="J50" s="44"/>
    </row>
    <row r="51" spans="1:10" ht="15.5" x14ac:dyDescent="0.35">
      <c r="A51" s="5">
        <v>147</v>
      </c>
      <c r="B51" s="6">
        <v>0.5625</v>
      </c>
      <c r="C51" s="7" t="s">
        <v>41</v>
      </c>
      <c r="D51" s="8">
        <v>1100</v>
      </c>
      <c r="E51" s="7" t="s">
        <v>58</v>
      </c>
      <c r="F51" s="7" t="str">
        <f>IF(ISBLANK(J32),"Winner of Race 129",J32)</f>
        <v>Winner of Race 129</v>
      </c>
      <c r="G51" s="7" t="str">
        <f>IF(ISBLANK(J44),"Winner of Race 140",J44)</f>
        <v>Winner of Race 140</v>
      </c>
      <c r="H51" s="15"/>
      <c r="I51" s="24"/>
      <c r="J51" s="44"/>
    </row>
    <row r="52" spans="1:10" ht="15.5" x14ac:dyDescent="0.35">
      <c r="A52" s="11">
        <v>148</v>
      </c>
      <c r="B52" s="12">
        <v>0.56944444444444442</v>
      </c>
      <c r="C52" s="13" t="s">
        <v>47</v>
      </c>
      <c r="D52" s="14">
        <v>500</v>
      </c>
      <c r="E52" s="13" t="s">
        <v>28</v>
      </c>
      <c r="F52" s="13" t="s">
        <v>109</v>
      </c>
      <c r="G52" s="13" t="str">
        <f>IF(ISBLANK(J17),"Winner of Race 115",J17)</f>
        <v>Winner of Race 115</v>
      </c>
      <c r="H52" s="13" t="s">
        <v>110</v>
      </c>
      <c r="I52" s="40">
        <f>B86</f>
        <v>0.71527777777777779</v>
      </c>
      <c r="J52" s="44"/>
    </row>
    <row r="53" spans="1:10" ht="15.5" x14ac:dyDescent="0.35">
      <c r="A53" s="11">
        <v>149</v>
      </c>
      <c r="B53" s="12">
        <v>0.57291666666666663</v>
      </c>
      <c r="C53" s="13" t="s">
        <v>47</v>
      </c>
      <c r="D53" s="14">
        <v>500</v>
      </c>
      <c r="E53" s="13" t="s">
        <v>28</v>
      </c>
      <c r="F53" s="13" t="str">
        <f>IF(ISBLANK(J19),"Winner of Race 117",J19)</f>
        <v>Winner of Race 117</v>
      </c>
      <c r="G53" s="13" t="str">
        <f>IF(ISBLANK(J18),"Winner of Race 116",J18)</f>
        <v>Winner of Race 116</v>
      </c>
      <c r="H53" s="13" t="s">
        <v>110</v>
      </c>
      <c r="I53" s="40">
        <f>B86</f>
        <v>0.71527777777777779</v>
      </c>
      <c r="J53" s="44"/>
    </row>
    <row r="54" spans="1:10" ht="15.5" x14ac:dyDescent="0.35">
      <c r="A54" s="11">
        <v>150</v>
      </c>
      <c r="B54" s="12">
        <v>0.57638888888888884</v>
      </c>
      <c r="C54" s="13" t="s">
        <v>111</v>
      </c>
      <c r="D54" s="14">
        <v>500</v>
      </c>
      <c r="E54" s="13" t="s">
        <v>58</v>
      </c>
      <c r="F54" s="13" t="s">
        <v>112</v>
      </c>
      <c r="G54" s="13" t="s">
        <v>113</v>
      </c>
      <c r="H54" s="16"/>
      <c r="I54" s="41"/>
      <c r="J54" s="44"/>
    </row>
    <row r="55" spans="1:10" ht="15.5" x14ac:dyDescent="0.35">
      <c r="A55" s="35" t="s">
        <v>56</v>
      </c>
      <c r="B55" s="34"/>
      <c r="C55" s="34"/>
      <c r="D55" s="34"/>
      <c r="E55" s="34"/>
      <c r="F55" s="34"/>
      <c r="G55" s="34"/>
      <c r="H55" s="34"/>
      <c r="I55" s="34"/>
      <c r="J55" s="44"/>
    </row>
    <row r="56" spans="1:10" ht="15.5" x14ac:dyDescent="0.35">
      <c r="A56" s="5">
        <v>151</v>
      </c>
      <c r="B56" s="6">
        <v>0.59027777777777779</v>
      </c>
      <c r="C56" s="7" t="s">
        <v>114</v>
      </c>
      <c r="D56" s="8">
        <v>1100</v>
      </c>
      <c r="E56" s="7" t="s">
        <v>28</v>
      </c>
      <c r="F56" s="7" t="s">
        <v>115</v>
      </c>
      <c r="G56" s="7" t="s">
        <v>116</v>
      </c>
      <c r="H56" s="7" t="s">
        <v>117</v>
      </c>
      <c r="I56" s="36">
        <f>B69</f>
        <v>0.64583333333333337</v>
      </c>
      <c r="J56" s="44"/>
    </row>
    <row r="57" spans="1:10" ht="15.5" x14ac:dyDescent="0.35">
      <c r="A57" s="5">
        <v>152</v>
      </c>
      <c r="B57" s="6">
        <v>0.59375</v>
      </c>
      <c r="C57" s="7" t="s">
        <v>118</v>
      </c>
      <c r="D57" s="8">
        <v>1100</v>
      </c>
      <c r="E57" s="7" t="s">
        <v>58</v>
      </c>
      <c r="F57" s="7" t="s">
        <v>26</v>
      </c>
      <c r="G57" s="7" t="s">
        <v>20</v>
      </c>
      <c r="H57" s="15"/>
      <c r="I57" s="24"/>
      <c r="J57" s="44"/>
    </row>
    <row r="58" spans="1:10" ht="15.5" x14ac:dyDescent="0.35">
      <c r="A58" s="5">
        <v>153</v>
      </c>
      <c r="B58" s="6">
        <v>0.59722222222222221</v>
      </c>
      <c r="C58" s="7" t="s">
        <v>74</v>
      </c>
      <c r="D58" s="8">
        <v>1100</v>
      </c>
      <c r="E58" s="7" t="s">
        <v>28</v>
      </c>
      <c r="F58" s="7" t="s">
        <v>42</v>
      </c>
      <c r="G58" s="7" t="s">
        <v>59</v>
      </c>
      <c r="H58" s="7" t="s">
        <v>75</v>
      </c>
      <c r="I58" s="36">
        <f>B62</f>
        <v>0.61805555555555558</v>
      </c>
      <c r="J58" s="44"/>
    </row>
    <row r="59" spans="1:10" ht="15.5" x14ac:dyDescent="0.35">
      <c r="A59" s="5">
        <v>154</v>
      </c>
      <c r="B59" s="6">
        <v>0.60763888888888884</v>
      </c>
      <c r="C59" s="7" t="s">
        <v>119</v>
      </c>
      <c r="D59" s="8">
        <v>1100</v>
      </c>
      <c r="E59" s="7" t="s">
        <v>58</v>
      </c>
      <c r="F59" s="7" t="s">
        <v>17</v>
      </c>
      <c r="G59" s="7" t="s">
        <v>120</v>
      </c>
      <c r="H59" s="15"/>
      <c r="I59" s="24"/>
      <c r="J59" s="44"/>
    </row>
    <row r="60" spans="1:10" ht="15.5" x14ac:dyDescent="0.35">
      <c r="A60" s="5">
        <v>157</v>
      </c>
      <c r="B60" s="6">
        <v>0.61111111111111116</v>
      </c>
      <c r="C60" s="7" t="s">
        <v>76</v>
      </c>
      <c r="D60" s="8">
        <v>1100</v>
      </c>
      <c r="E60" s="7" t="s">
        <v>58</v>
      </c>
      <c r="F60" s="7" t="str">
        <f>IF(ISBLANK(J38),"Winner of Race 134",J38)</f>
        <v>Winner of Race 134</v>
      </c>
      <c r="G60" s="7" t="str">
        <f>IF(ISBLANK(J37),"Winner of Race 133",J37)</f>
        <v>Winner of Race 133</v>
      </c>
      <c r="H60" s="15"/>
      <c r="I60" s="24"/>
      <c r="J60" s="44"/>
    </row>
    <row r="61" spans="1:10" ht="15.5" x14ac:dyDescent="0.35">
      <c r="A61" s="5">
        <v>158</v>
      </c>
      <c r="B61" s="6">
        <v>0.61458333333333337</v>
      </c>
      <c r="C61" s="7" t="s">
        <v>102</v>
      </c>
      <c r="D61" s="8">
        <v>1100</v>
      </c>
      <c r="E61" s="7" t="s">
        <v>58</v>
      </c>
      <c r="F61" s="7" t="str">
        <f>IF(ISBLANK(J48),"Winner of Race 144",J48)</f>
        <v>Winner of Race 144</v>
      </c>
      <c r="G61" s="7" t="s">
        <v>121</v>
      </c>
      <c r="H61" s="15"/>
      <c r="I61" s="24"/>
      <c r="J61" s="44"/>
    </row>
    <row r="62" spans="1:10" ht="15.5" x14ac:dyDescent="0.35">
      <c r="A62" s="5">
        <v>159</v>
      </c>
      <c r="B62" s="6">
        <v>0.61805555555555558</v>
      </c>
      <c r="C62" s="7" t="s">
        <v>74</v>
      </c>
      <c r="D62" s="8">
        <v>1100</v>
      </c>
      <c r="E62" s="7" t="s">
        <v>58</v>
      </c>
      <c r="F62" s="7" t="str">
        <f>IF(ISBLANK(J35),"Winner of Race 132",J35)</f>
        <v>Winner of Race 132</v>
      </c>
      <c r="G62" s="7" t="str">
        <f>IF(ISBLANK(J58),"Winner of Race 153",J58)</f>
        <v>Winner of Race 153</v>
      </c>
      <c r="H62" s="15"/>
      <c r="I62" s="24"/>
      <c r="J62" s="44"/>
    </row>
    <row r="63" spans="1:10" ht="15.5" x14ac:dyDescent="0.35">
      <c r="A63" s="5">
        <v>160</v>
      </c>
      <c r="B63" s="6">
        <v>0.62152777777777779</v>
      </c>
      <c r="C63" s="7" t="s">
        <v>122</v>
      </c>
      <c r="D63" s="8">
        <v>1100</v>
      </c>
      <c r="E63" s="7" t="s">
        <v>58</v>
      </c>
      <c r="F63" s="7" t="s">
        <v>123</v>
      </c>
      <c r="G63" s="7" t="s">
        <v>61</v>
      </c>
      <c r="H63" s="15"/>
      <c r="I63" s="24"/>
      <c r="J63" s="44"/>
    </row>
    <row r="64" spans="1:10" ht="15.5" x14ac:dyDescent="0.35">
      <c r="A64" s="5">
        <v>161</v>
      </c>
      <c r="B64" s="6">
        <v>0.625</v>
      </c>
      <c r="C64" s="7" t="s">
        <v>124</v>
      </c>
      <c r="D64" s="8">
        <v>1100</v>
      </c>
      <c r="E64" s="7" t="s">
        <v>58</v>
      </c>
      <c r="F64" s="7" t="s">
        <v>36</v>
      </c>
      <c r="G64" s="7" t="s">
        <v>57</v>
      </c>
      <c r="H64" s="15"/>
      <c r="I64" s="24"/>
      <c r="J64" s="44"/>
    </row>
    <row r="65" spans="1:10" ht="15.5" x14ac:dyDescent="0.35">
      <c r="A65" s="5">
        <v>162</v>
      </c>
      <c r="B65" s="6">
        <v>0.62847222222222221</v>
      </c>
      <c r="C65" s="7" t="s">
        <v>21</v>
      </c>
      <c r="D65" s="8">
        <v>1100</v>
      </c>
      <c r="E65" s="7" t="s">
        <v>58</v>
      </c>
      <c r="F65" s="7" t="str">
        <f>IF(ISBLANK(J42),"Winner of Race 138",J42)</f>
        <v>Winner of Race 138</v>
      </c>
      <c r="G65" s="7" t="str">
        <f>IF(ISBLANK(J45),"Winner of Race 141",J45)</f>
        <v>Winner of Race 141</v>
      </c>
      <c r="H65" s="15"/>
      <c r="I65" s="24"/>
      <c r="J65" s="44"/>
    </row>
    <row r="66" spans="1:10" ht="15.5" x14ac:dyDescent="0.35">
      <c r="A66" s="35" t="s">
        <v>56</v>
      </c>
      <c r="B66" s="34"/>
      <c r="C66" s="34"/>
      <c r="D66" s="34"/>
      <c r="E66" s="34"/>
      <c r="F66" s="34"/>
      <c r="G66" s="34"/>
      <c r="H66" s="34"/>
      <c r="I66" s="34"/>
      <c r="J66" s="44"/>
    </row>
    <row r="67" spans="1:10" ht="15.5" x14ac:dyDescent="0.35">
      <c r="A67" s="5">
        <v>163</v>
      </c>
      <c r="B67" s="6">
        <v>0.63888888888888884</v>
      </c>
      <c r="C67" s="7" t="s">
        <v>34</v>
      </c>
      <c r="D67" s="8">
        <v>1100</v>
      </c>
      <c r="E67" s="7" t="s">
        <v>58</v>
      </c>
      <c r="F67" s="7" t="str">
        <f>IF(ISBLANK(J24),"Winner of Race 121",J24)</f>
        <v>Winner of Race 121</v>
      </c>
      <c r="G67" s="7" t="str">
        <f>IF(ISBLANK(J11),"Winner of Race 109",J11)</f>
        <v>Winner of Race 109</v>
      </c>
      <c r="H67" s="15"/>
      <c r="I67" s="24"/>
      <c r="J67" s="44"/>
    </row>
    <row r="68" spans="1:10" ht="15.5" x14ac:dyDescent="0.35">
      <c r="A68" s="5">
        <v>164</v>
      </c>
      <c r="B68" s="6">
        <v>0.64236111111111116</v>
      </c>
      <c r="C68" s="7" t="s">
        <v>91</v>
      </c>
      <c r="D68" s="8">
        <v>1100</v>
      </c>
      <c r="E68" s="7" t="s">
        <v>58</v>
      </c>
      <c r="F68" s="7" t="str">
        <f>IF(ISBLANK(J47),"Winner of Race 143",J47)</f>
        <v>Winner of Race 143</v>
      </c>
      <c r="G68" s="7" t="str">
        <f>IF(ISBLANK(J43),"Winner of Race 139",J43)</f>
        <v>Winner of Race 139</v>
      </c>
      <c r="H68" s="15"/>
      <c r="I68" s="24"/>
      <c r="J68" s="44"/>
    </row>
    <row r="69" spans="1:10" ht="15.5" x14ac:dyDescent="0.35">
      <c r="A69" s="5">
        <v>165</v>
      </c>
      <c r="B69" s="6">
        <v>0.64583333333333337</v>
      </c>
      <c r="C69" s="7" t="s">
        <v>114</v>
      </c>
      <c r="D69" s="8">
        <v>1100</v>
      </c>
      <c r="E69" s="7" t="s">
        <v>58</v>
      </c>
      <c r="F69" s="7" t="str">
        <f>IF(ISBLANK(J56),"Winner of Race 151",J56)</f>
        <v>Winner of Race 151</v>
      </c>
      <c r="G69" s="7" t="s">
        <v>125</v>
      </c>
      <c r="H69" s="15"/>
      <c r="I69" s="24"/>
      <c r="J69" s="44"/>
    </row>
    <row r="70" spans="1:10" ht="15.5" x14ac:dyDescent="0.35">
      <c r="A70" s="5">
        <v>166</v>
      </c>
      <c r="B70" s="6">
        <v>0.64930555555555558</v>
      </c>
      <c r="C70" s="7" t="s">
        <v>126</v>
      </c>
      <c r="D70" s="8">
        <v>1100</v>
      </c>
      <c r="E70" s="7" t="s">
        <v>58</v>
      </c>
      <c r="F70" s="7" t="s">
        <v>17</v>
      </c>
      <c r="G70" s="7" t="s">
        <v>43</v>
      </c>
      <c r="H70" s="15"/>
      <c r="I70" s="24"/>
      <c r="J70" s="44"/>
    </row>
    <row r="71" spans="1:10" ht="15.5" x14ac:dyDescent="0.35">
      <c r="A71" s="5">
        <v>167</v>
      </c>
      <c r="B71" s="6">
        <v>0.65277777777777779</v>
      </c>
      <c r="C71" s="7" t="s">
        <v>96</v>
      </c>
      <c r="D71" s="8">
        <v>1100</v>
      </c>
      <c r="E71" s="7" t="s">
        <v>58</v>
      </c>
      <c r="F71" s="7" t="str">
        <f>IF(ISBLANK(J46),"Winner of Race 142",J46)</f>
        <v>Winner of Race 142</v>
      </c>
      <c r="G71" s="7" t="s">
        <v>127</v>
      </c>
      <c r="H71" s="15"/>
      <c r="I71" s="24"/>
      <c r="J71" s="44"/>
    </row>
    <row r="72" spans="1:10" ht="15.5" x14ac:dyDescent="0.35">
      <c r="A72" s="5">
        <v>168</v>
      </c>
      <c r="B72" s="6">
        <v>0.65625</v>
      </c>
      <c r="C72" s="7" t="s">
        <v>107</v>
      </c>
      <c r="D72" s="8">
        <v>1100</v>
      </c>
      <c r="E72" s="7" t="s">
        <v>58</v>
      </c>
      <c r="F72" s="7" t="str">
        <f>IF(ISBLANK(J50),"Winner of Race 146",J50)</f>
        <v>Winner of Race 146</v>
      </c>
      <c r="G72" s="7" t="s">
        <v>43</v>
      </c>
      <c r="H72" s="15"/>
      <c r="I72" s="24"/>
      <c r="J72" s="44"/>
    </row>
    <row r="73" spans="1:10" ht="15.5" x14ac:dyDescent="0.35">
      <c r="A73" s="5">
        <v>169</v>
      </c>
      <c r="B73" s="6">
        <v>0.65972222222222221</v>
      </c>
      <c r="C73" s="7" t="s">
        <v>82</v>
      </c>
      <c r="D73" s="8">
        <v>1100</v>
      </c>
      <c r="E73" s="7" t="s">
        <v>58</v>
      </c>
      <c r="F73" s="7" t="str">
        <f>IF(ISBLANK(J39),"Winner of Race 135",J39)</f>
        <v>Winner of Race 135</v>
      </c>
      <c r="G73" s="7" t="s">
        <v>128</v>
      </c>
      <c r="H73" s="15"/>
      <c r="I73" s="24"/>
      <c r="J73" s="44"/>
    </row>
    <row r="74" spans="1:10" ht="15.5" x14ac:dyDescent="0.35">
      <c r="A74" s="5">
        <v>170</v>
      </c>
      <c r="B74" s="6">
        <v>0.66319444444444442</v>
      </c>
      <c r="C74" s="7" t="s">
        <v>129</v>
      </c>
      <c r="D74" s="8">
        <v>1100</v>
      </c>
      <c r="E74" s="7" t="s">
        <v>58</v>
      </c>
      <c r="F74" s="7" t="s">
        <v>26</v>
      </c>
      <c r="G74" s="7" t="s">
        <v>120</v>
      </c>
      <c r="H74" s="15"/>
      <c r="I74" s="24"/>
      <c r="J74" s="44"/>
    </row>
    <row r="75" spans="1:10" ht="15.5" x14ac:dyDescent="0.35">
      <c r="A75" s="5">
        <v>171</v>
      </c>
      <c r="B75" s="6">
        <v>0.66666666666666663</v>
      </c>
      <c r="C75" s="7" t="s">
        <v>130</v>
      </c>
      <c r="D75" s="8">
        <v>1100</v>
      </c>
      <c r="E75" s="7" t="s">
        <v>58</v>
      </c>
      <c r="F75" s="7" t="s">
        <v>131</v>
      </c>
      <c r="G75" s="7" t="s">
        <v>132</v>
      </c>
      <c r="H75" s="15"/>
      <c r="I75" s="24"/>
      <c r="J75" s="44"/>
    </row>
    <row r="76" spans="1:10" ht="15.5" x14ac:dyDescent="0.35">
      <c r="A76" s="5">
        <v>172</v>
      </c>
      <c r="B76" s="6">
        <v>0.67013888888888884</v>
      </c>
      <c r="C76" s="7" t="s">
        <v>86</v>
      </c>
      <c r="D76" s="8">
        <v>1100</v>
      </c>
      <c r="E76" s="7" t="s">
        <v>58</v>
      </c>
      <c r="F76" s="7" t="str">
        <f>IF(ISBLANK(J41),"Winner of Race 137",J41)</f>
        <v>Winner of Race 137</v>
      </c>
      <c r="G76" s="7" t="s">
        <v>133</v>
      </c>
      <c r="H76" s="15"/>
      <c r="I76" s="24"/>
      <c r="J76" s="44"/>
    </row>
    <row r="77" spans="1:10" ht="15.5" x14ac:dyDescent="0.35">
      <c r="A77" s="5">
        <v>173</v>
      </c>
      <c r="B77" s="6">
        <v>0.67361111111111116</v>
      </c>
      <c r="C77" s="7" t="s">
        <v>134</v>
      </c>
      <c r="D77" s="8">
        <v>1100</v>
      </c>
      <c r="E77" s="7" t="s">
        <v>58</v>
      </c>
      <c r="F77" s="7" t="s">
        <v>14</v>
      </c>
      <c r="G77" s="7" t="s">
        <v>31</v>
      </c>
      <c r="H77" s="15"/>
      <c r="I77" s="24"/>
      <c r="J77" s="44"/>
    </row>
    <row r="78" spans="1:10" ht="15.5" x14ac:dyDescent="0.35">
      <c r="A78" s="5">
        <v>174</v>
      </c>
      <c r="B78" s="6">
        <v>0.67708333333333337</v>
      </c>
      <c r="C78" s="7" t="s">
        <v>135</v>
      </c>
      <c r="D78" s="8">
        <v>1100</v>
      </c>
      <c r="E78" s="7" t="s">
        <v>58</v>
      </c>
      <c r="F78" s="7" t="s">
        <v>136</v>
      </c>
      <c r="G78" s="7" t="s">
        <v>137</v>
      </c>
      <c r="H78" s="15"/>
      <c r="I78" s="24"/>
      <c r="J78" s="44"/>
    </row>
    <row r="79" spans="1:10" ht="15.5" x14ac:dyDescent="0.35">
      <c r="A79" s="5">
        <v>175</v>
      </c>
      <c r="B79" s="6">
        <v>0.68055555555555558</v>
      </c>
      <c r="C79" s="7" t="s">
        <v>138</v>
      </c>
      <c r="D79" s="8">
        <v>1100</v>
      </c>
      <c r="E79" s="7" t="s">
        <v>58</v>
      </c>
      <c r="F79" s="7" t="s">
        <v>17</v>
      </c>
      <c r="G79" s="7" t="s">
        <v>120</v>
      </c>
      <c r="H79" s="15"/>
      <c r="I79" s="24"/>
      <c r="J79" s="44"/>
    </row>
    <row r="80" spans="1:10" ht="15.5" x14ac:dyDescent="0.35">
      <c r="A80" s="17">
        <v>176</v>
      </c>
      <c r="B80" s="18">
        <v>0.6875</v>
      </c>
      <c r="C80" s="19" t="s">
        <v>65</v>
      </c>
      <c r="D80" s="20">
        <v>500</v>
      </c>
      <c r="E80" s="19" t="s">
        <v>58</v>
      </c>
      <c r="F80" s="19" t="str">
        <f>IF(ISBLANK(J29),"Winner of Race 127",J29)</f>
        <v>Winner of Race 127</v>
      </c>
      <c r="G80" s="19" t="str">
        <f>IF(ISBLANK(J28),"Winner of Race 126",J28)</f>
        <v>Winner of Race 126</v>
      </c>
      <c r="H80" s="21"/>
      <c r="I80" s="42"/>
      <c r="J80" s="44"/>
    </row>
    <row r="81" spans="1:10" ht="15.5" x14ac:dyDescent="0.35">
      <c r="A81" s="5">
        <v>177</v>
      </c>
      <c r="B81" s="6">
        <v>0.69444444444444442</v>
      </c>
      <c r="C81" s="7" t="s">
        <v>139</v>
      </c>
      <c r="D81" s="8">
        <v>1100</v>
      </c>
      <c r="E81" s="7" t="s">
        <v>58</v>
      </c>
      <c r="F81" s="7" t="s">
        <v>140</v>
      </c>
      <c r="G81" s="7" t="s">
        <v>141</v>
      </c>
      <c r="H81" s="15"/>
      <c r="I81" s="24"/>
      <c r="J81" s="44"/>
    </row>
    <row r="82" spans="1:10" ht="15.5" x14ac:dyDescent="0.35">
      <c r="A82" s="5">
        <v>178</v>
      </c>
      <c r="B82" s="6">
        <v>0.69791666666666663</v>
      </c>
      <c r="C82" s="7" t="s">
        <v>142</v>
      </c>
      <c r="D82" s="8">
        <v>1100</v>
      </c>
      <c r="E82" s="7" t="s">
        <v>58</v>
      </c>
      <c r="F82" s="7" t="s">
        <v>143</v>
      </c>
      <c r="G82" s="7" t="s">
        <v>144</v>
      </c>
      <c r="H82" s="15"/>
      <c r="I82" s="24"/>
      <c r="J82" s="44"/>
    </row>
    <row r="83" spans="1:10" ht="15.5" x14ac:dyDescent="0.35">
      <c r="A83" s="5">
        <v>179</v>
      </c>
      <c r="B83" s="6">
        <v>0.70138888888888884</v>
      </c>
      <c r="C83" s="7" t="s">
        <v>145</v>
      </c>
      <c r="D83" s="8">
        <v>1100</v>
      </c>
      <c r="E83" s="7" t="s">
        <v>58</v>
      </c>
      <c r="F83" s="7" t="s">
        <v>146</v>
      </c>
      <c r="G83" s="7" t="s">
        <v>147</v>
      </c>
      <c r="H83" s="15"/>
      <c r="I83" s="24"/>
      <c r="J83" s="44"/>
    </row>
    <row r="84" spans="1:10" ht="15.5" x14ac:dyDescent="0.35">
      <c r="A84" s="5">
        <v>180</v>
      </c>
      <c r="B84" s="6">
        <v>0.70486111111111116</v>
      </c>
      <c r="C84" s="7" t="s">
        <v>148</v>
      </c>
      <c r="D84" s="8">
        <v>1100</v>
      </c>
      <c r="E84" s="7" t="s">
        <v>58</v>
      </c>
      <c r="F84" s="7" t="s">
        <v>149</v>
      </c>
      <c r="G84" s="7" t="s">
        <v>150</v>
      </c>
      <c r="H84" s="15"/>
      <c r="I84" s="24"/>
      <c r="J84" s="44"/>
    </row>
    <row r="85" spans="1:10" ht="15.5" x14ac:dyDescent="0.35">
      <c r="A85" s="5">
        <v>181</v>
      </c>
      <c r="B85" s="6">
        <v>0.70833333333333337</v>
      </c>
      <c r="C85" s="7" t="s">
        <v>151</v>
      </c>
      <c r="D85" s="8">
        <v>1100</v>
      </c>
      <c r="E85" s="7" t="s">
        <v>58</v>
      </c>
      <c r="F85" s="7" t="s">
        <v>152</v>
      </c>
      <c r="G85" s="7" t="s">
        <v>153</v>
      </c>
      <c r="H85" s="15"/>
      <c r="I85" s="24"/>
      <c r="J85" s="44"/>
    </row>
    <row r="86" spans="1:10" ht="15.5" x14ac:dyDescent="0.35">
      <c r="A86" s="11">
        <v>182</v>
      </c>
      <c r="B86" s="12">
        <v>0.71527777777777779</v>
      </c>
      <c r="C86" s="13" t="s">
        <v>47</v>
      </c>
      <c r="D86" s="14">
        <v>500</v>
      </c>
      <c r="E86" s="13" t="s">
        <v>58</v>
      </c>
      <c r="F86" s="13" t="str">
        <f>IF(ISBLANK(J53),"Winner of Race 149",J53)</f>
        <v>Winner of Race 149</v>
      </c>
      <c r="G86" s="13" t="str">
        <f>IF(ISBLANK(J52),"Winner of Race 148",J52)</f>
        <v>Winner of Race 148</v>
      </c>
      <c r="H86" s="16"/>
      <c r="I86" s="41"/>
      <c r="J86" s="44"/>
    </row>
    <row r="87" spans="1:10" ht="15.5" x14ac:dyDescent="0.35">
      <c r="A87" s="22"/>
      <c r="B87" s="23"/>
      <c r="C87" s="22"/>
      <c r="D87" s="22"/>
      <c r="E87" s="22"/>
      <c r="F87" s="22"/>
      <c r="G87" s="22"/>
      <c r="H87" s="22"/>
      <c r="I87" s="22"/>
      <c r="J87" s="44"/>
    </row>
    <row r="88" spans="1:10" ht="15.5" x14ac:dyDescent="0.35">
      <c r="A88" s="24"/>
      <c r="B88" s="25"/>
      <c r="C88" s="24"/>
      <c r="D88" s="24"/>
      <c r="E88" s="24"/>
      <c r="F88" s="26" t="s">
        <v>7</v>
      </c>
      <c r="G88" s="26" t="s">
        <v>154</v>
      </c>
      <c r="H88" s="26" t="s">
        <v>8</v>
      </c>
      <c r="I88" s="22"/>
      <c r="J88" s="44"/>
    </row>
    <row r="89" spans="1:10" ht="15.5" x14ac:dyDescent="0.35">
      <c r="A89" s="27">
        <v>183</v>
      </c>
      <c r="B89" s="28">
        <v>0.72916666666666663</v>
      </c>
      <c r="C89" s="29" t="s">
        <v>155</v>
      </c>
      <c r="D89" s="30">
        <v>250</v>
      </c>
      <c r="E89" s="29" t="s">
        <v>58</v>
      </c>
      <c r="F89" s="29" t="s">
        <v>156</v>
      </c>
      <c r="G89" s="29" t="s">
        <v>157</v>
      </c>
      <c r="H89" s="29" t="s">
        <v>158</v>
      </c>
      <c r="I89" s="22"/>
      <c r="J89" s="44"/>
    </row>
  </sheetData>
  <mergeCells count="7">
    <mergeCell ref="A55:I55"/>
    <mergeCell ref="A66:I66"/>
    <mergeCell ref="B1:G1"/>
    <mergeCell ref="B2:G2"/>
    <mergeCell ref="A20:I20"/>
    <mergeCell ref="A30:I30"/>
    <mergeCell ref="A36:I36"/>
  </mergeCells>
  <conditionalFormatting sqref="A4:I89">
    <cfRule type="expression" dxfId="0" priority="1">
      <formula>OR(ISNUMBER(FIND($I$1,$F4)),ISNUMBER(FIND($I$1,$G4)))</formula>
    </cfRule>
  </conditionalFormatting>
  <dataValidations count="1">
    <dataValidation type="list" allowBlank="1" showInputMessage="1" showErrorMessage="1" sqref="J4:J86">
      <formula1>$F4:$G4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Sheet2!$A$1:$A$14</xm:f>
          </x14:formula1>
          <xm:sqref>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2.5" x14ac:dyDescent="0.25"/>
  <cols>
    <col min="1" max="1" width="8.7265625" style="38"/>
  </cols>
  <sheetData>
    <row r="1" spans="1:1" ht="15.5" x14ac:dyDescent="0.35">
      <c r="A1" s="37" t="s">
        <v>163</v>
      </c>
    </row>
    <row r="2" spans="1:1" ht="15.5" x14ac:dyDescent="0.35">
      <c r="A2" s="37" t="s">
        <v>159</v>
      </c>
    </row>
    <row r="3" spans="1:1" ht="15.5" x14ac:dyDescent="0.35">
      <c r="A3" s="37" t="s">
        <v>20</v>
      </c>
    </row>
    <row r="4" spans="1:1" ht="15.5" x14ac:dyDescent="0.35">
      <c r="A4" s="37" t="s">
        <v>31</v>
      </c>
    </row>
    <row r="5" spans="1:1" ht="15.5" x14ac:dyDescent="0.35">
      <c r="A5" s="37" t="s">
        <v>43</v>
      </c>
    </row>
    <row r="6" spans="1:1" ht="15.5" x14ac:dyDescent="0.35">
      <c r="A6" s="37" t="s">
        <v>158</v>
      </c>
    </row>
    <row r="7" spans="1:1" ht="15.5" x14ac:dyDescent="0.35">
      <c r="A7" s="37" t="s">
        <v>161</v>
      </c>
    </row>
    <row r="8" spans="1:1" ht="15.5" x14ac:dyDescent="0.35">
      <c r="A8" s="37" t="s">
        <v>160</v>
      </c>
    </row>
    <row r="9" spans="1:1" ht="15.5" x14ac:dyDescent="0.35">
      <c r="A9" s="37" t="s">
        <v>17</v>
      </c>
    </row>
    <row r="10" spans="1:1" ht="15.5" x14ac:dyDescent="0.35">
      <c r="A10" s="37" t="s">
        <v>42</v>
      </c>
    </row>
    <row r="11" spans="1:1" ht="15.5" x14ac:dyDescent="0.35">
      <c r="A11" s="37" t="s">
        <v>61</v>
      </c>
    </row>
    <row r="12" spans="1:1" ht="15.5" x14ac:dyDescent="0.35">
      <c r="A12" s="37" t="s">
        <v>162</v>
      </c>
    </row>
    <row r="13" spans="1:1" ht="15.5" x14ac:dyDescent="0.35">
      <c r="A13" s="37" t="s">
        <v>26</v>
      </c>
    </row>
    <row r="14" spans="1:1" ht="15.5" x14ac:dyDescent="0.35">
      <c r="A14" s="37" t="s">
        <v>120</v>
      </c>
    </row>
  </sheetData>
  <sortState ref="A2:A157">
    <sortCondition ref="A2:A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Dear</cp:lastModifiedBy>
  <dcterms:created xsi:type="dcterms:W3CDTF">2017-05-12T08:44:30Z</dcterms:created>
  <dcterms:modified xsi:type="dcterms:W3CDTF">2017-05-12T08:44:30Z</dcterms:modified>
</cp:coreProperties>
</file>